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960" windowHeight="14320" activeTab="0"/>
  </bookViews>
  <sheets>
    <sheet name="Inputs - Table 1" sheetId="1" r:id="rId1"/>
    <sheet name="Amortization - Table 1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<sst xmlns="http://schemas.openxmlformats.org/spreadsheetml/2006/main" count="34" uniqueCount="28">
  <si>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Will This Balance-Transfer Offer Save Me Money?</t>
  </si>
  <si>
    <t>Current Credit Card Info</t>
  </si>
  <si>
    <t>Yes</t>
  </si>
  <si>
    <t>Balance to be Transferred:</t>
  </si>
  <si>
    <t>No</t>
  </si>
  <si>
    <t>Current APR on Balance:</t>
  </si>
  <si>
    <t>Current Monthly Payment:</t>
  </si>
  <si>
    <t>Approximate Months 'til Payoff w/this Payment:</t>
  </si>
  <si>
    <t>Promotional Card Offer</t>
  </si>
  <si>
    <t>Promotional Rate:</t>
  </si>
  <si>
    <t>Term (months):</t>
  </si>
  <si>
    <t>Your Estimated Monthly Payment:</t>
  </si>
  <si>
    <t>Is there a transfer fee?</t>
  </si>
  <si>
    <t>What is the transfer fee percentage?</t>
  </si>
  <si>
    <t>Is there a maximum transfer fee?</t>
  </si>
  <si>
    <t>What is the maximum transfer fee (if applicable)?</t>
  </si>
  <si>
    <t>Calculated Transfer Fee:</t>
  </si>
  <si>
    <t>Results</t>
  </si>
  <si>
    <t>Thus, assuming no further purchases or term changes, the promo offer could</t>
  </si>
  <si>
    <t>Current Card</t>
  </si>
  <si>
    <t>Promotional Offer</t>
  </si>
  <si>
    <t>Starting</t>
  </si>
  <si>
    <t>Ending</t>
  </si>
  <si>
    <t>Month</t>
  </si>
  <si>
    <t>Balance</t>
  </si>
  <si>
    <t>Interest</t>
  </si>
  <si>
    <t>Payment</t>
  </si>
  <si>
    <t>Interest &amp;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</si>
</sst>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  <numFmt numFmtId="165" formatCode="&quot;$&quot;#,##0.00"/>
  </numFmts>
  <fonts count="47">
    <font>
      <sz val="11"/>
      <color indexed="8"/>
      <name val="Helvetica Neue"/>
      <family val="0"/>
    </font>
    <font>
      <sz val="11"/>
      <color indexed="9"/>
      <name val="Calibri"/>
      <family val="0"/>
    </font>
    <font>
      <sz val="14"/>
      <color indexed="9"/>
      <name val="Arial Bold"/>
      <family val="0"/>
    </font>
    <font>
      <sz val="12"/>
      <color indexed="8"/>
      <name val="Arial Bold"/>
      <family val="0"/>
    </font>
    <font>
      <sz val="14"/>
      <color indexed="9"/>
      <name val="Arial"/>
      <family val="0"/>
    </font>
    <font>
      <sz val="14"/>
      <color indexed="12"/>
      <name val="Arial"/>
      <family val="0"/>
    </font>
    <font>
      <sz val="12"/>
      <color indexed="8"/>
      <name val="Arial"/>
      <family val="0"/>
    </font>
    <font>
      <sz val="14"/>
      <color indexed="12"/>
      <name val="Arial Bold"/>
      <family val="0"/>
    </font>
    <font>
      <sz val="14"/>
      <color indexed="9"/>
      <name val="Arial Italic"/>
      <family val="0"/>
    </font>
    <font>
      <sz val="16"/>
      <color indexed="9"/>
      <name val="Calibri Bold"/>
      <family val="0"/>
    </font>
    <font>
      <sz val="18"/>
      <color indexed="9"/>
      <name val="Calibri Bold"/>
      <family val="0"/>
    </font>
    <font>
      <sz val="14"/>
      <color indexed="9"/>
      <name val="Calibri Bold"/>
      <family val="0"/>
    </font>
    <font>
      <sz val="14"/>
      <color indexed="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0"/>
      </bottom>
    </border>
    <border>
      <left style="thin">
        <color indexed="13"/>
      </left>
      <right style="medium">
        <color indexed="9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3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medium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9"/>
      </bottom>
    </border>
    <border>
      <left>
        <color indexed="63"/>
      </left>
      <right style="thin">
        <color indexed="13"/>
      </right>
      <top style="thin">
        <color indexed="10"/>
      </top>
      <bottom style="medium">
        <color indexed="13"/>
      </bottom>
    </border>
    <border>
      <left style="thin">
        <color indexed="13"/>
      </left>
      <right style="thin">
        <color indexed="13"/>
      </right>
      <top style="thin">
        <color indexed="10"/>
      </top>
      <bottom style="medium">
        <color indexed="13"/>
      </bottom>
    </border>
    <border>
      <left style="thin">
        <color indexed="13"/>
      </left>
      <right style="medium">
        <color indexed="9"/>
      </right>
      <top style="thin">
        <color indexed="10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medium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9"/>
      </bottom>
    </border>
    <border>
      <left style="thin">
        <color indexed="10"/>
      </left>
      <right style="medium">
        <color theme="1"/>
      </right>
      <top style="thin">
        <color indexed="8"/>
      </top>
      <bottom style="thin">
        <color indexed="10"/>
      </bottom>
    </border>
    <border>
      <left style="thin">
        <color indexed="10"/>
      </left>
      <right style="medium">
        <color theme="1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theme="1"/>
      </right>
      <top style="thin">
        <color indexed="10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7" fontId="6" fillId="33" borderId="16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6" fillId="33" borderId="21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6" borderId="0" xfId="0" applyNumberFormat="1" applyFont="1" applyFill="1" applyBorder="1" applyAlignment="1">
      <alignment horizontal="center" vertical="center"/>
    </xf>
    <xf numFmtId="0" fontId="12" fillId="33" borderId="24" xfId="0" applyNumberFormat="1" applyFont="1" applyFill="1" applyBorder="1" applyAlignment="1">
      <alignment horizontal="center" vertical="center"/>
    </xf>
    <xf numFmtId="7" fontId="12" fillId="33" borderId="24" xfId="0" applyNumberFormat="1" applyFont="1" applyFill="1" applyBorder="1" applyAlignment="1">
      <alignment vertical="center"/>
    </xf>
    <xf numFmtId="165" fontId="12" fillId="33" borderId="24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/>
    </xf>
    <xf numFmtId="0" fontId="12" fillId="33" borderId="14" xfId="0" applyNumberFormat="1" applyFont="1" applyFill="1" applyBorder="1" applyAlignment="1">
      <alignment horizontal="center" vertical="center"/>
    </xf>
    <xf numFmtId="7" fontId="12" fillId="33" borderId="14" xfId="0" applyNumberFormat="1" applyFont="1" applyFill="1" applyBorder="1" applyAlignment="1">
      <alignment vertical="center"/>
    </xf>
    <xf numFmtId="165" fontId="12" fillId="33" borderId="14" xfId="0" applyNumberFormat="1" applyFont="1" applyFill="1" applyBorder="1" applyAlignment="1">
      <alignment vertical="center"/>
    </xf>
    <xf numFmtId="0" fontId="12" fillId="33" borderId="25" xfId="0" applyNumberFormat="1" applyFont="1" applyFill="1" applyBorder="1" applyAlignment="1">
      <alignment horizontal="center" vertical="center"/>
    </xf>
    <xf numFmtId="7" fontId="12" fillId="33" borderId="25" xfId="0" applyNumberFormat="1" applyFont="1" applyFill="1" applyBorder="1" applyAlignment="1">
      <alignment vertical="center"/>
    </xf>
    <xf numFmtId="165" fontId="12" fillId="33" borderId="25" xfId="0" applyNumberFormat="1" applyFont="1" applyFill="1" applyBorder="1" applyAlignment="1">
      <alignment vertical="center"/>
    </xf>
    <xf numFmtId="0" fontId="12" fillId="33" borderId="26" xfId="0" applyNumberFormat="1" applyFont="1" applyFill="1" applyBorder="1" applyAlignment="1">
      <alignment vertical="center"/>
    </xf>
    <xf numFmtId="0" fontId="12" fillId="33" borderId="27" xfId="0" applyNumberFormat="1" applyFont="1" applyFill="1" applyBorder="1" applyAlignment="1">
      <alignment horizontal="center" vertical="center"/>
    </xf>
    <xf numFmtId="165" fontId="12" fillId="33" borderId="27" xfId="0" applyNumberFormat="1" applyFont="1" applyFill="1" applyBorder="1" applyAlignment="1">
      <alignment vertical="center"/>
    </xf>
    <xf numFmtId="7" fontId="12" fillId="33" borderId="27" xfId="0" applyNumberFormat="1" applyFont="1" applyFill="1" applyBorder="1" applyAlignment="1">
      <alignment vertical="center"/>
    </xf>
    <xf numFmtId="0" fontId="12" fillId="33" borderId="27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/>
    </xf>
    <xf numFmtId="165" fontId="12" fillId="33" borderId="0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10" fillId="35" borderId="0" xfId="0" applyNumberFormat="1" applyFont="1" applyFill="1" applyBorder="1" applyAlignment="1">
      <alignment horizontal="center" vertical="center"/>
    </xf>
    <xf numFmtId="0" fontId="10" fillId="36" borderId="0" xfId="0" applyNumberFormat="1" applyFont="1" applyFill="1" applyBorder="1" applyAlignment="1">
      <alignment horizontal="center" vertical="center"/>
    </xf>
    <xf numFmtId="7" fontId="6" fillId="33" borderId="18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0" fontId="2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7" fontId="4" fillId="0" borderId="31" xfId="0" applyNumberFormat="1" applyFont="1" applyBorder="1" applyAlignment="1">
      <alignment horizontal="right"/>
    </xf>
    <xf numFmtId="10" fontId="4" fillId="0" borderId="31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7" fontId="4" fillId="0" borderId="3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CCCCC"/>
      <rgbColor rgb="00FFFFFF"/>
      <rgbColor rgb="00808080"/>
      <rgbColor rgb="00C0C0C0"/>
      <rgbColor rgb="00FFFFFF"/>
      <rgbColor rgb="0099CCFF"/>
      <rgbColor rgb="00FF99CC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tabSelected="1" workbookViewId="0" topLeftCell="D1">
      <selection activeCell="M14" sqref="M14"/>
    </sheetView>
  </sheetViews>
  <sheetFormatPr defaultColWidth="11.19921875" defaultRowHeight="19.5" customHeight="1"/>
  <cols>
    <col min="1" max="1" width="3" style="1" customWidth="1"/>
    <col min="2" max="4" width="7.8984375" style="1" customWidth="1"/>
    <col min="5" max="5" width="22.09765625" style="1" customWidth="1"/>
    <col min="6" max="6" width="10.09765625" style="1" customWidth="1"/>
    <col min="7" max="7" width="14.59765625" style="1" customWidth="1"/>
    <col min="8" max="8" width="20.69921875" style="1" hidden="1" customWidth="1"/>
    <col min="9" max="9" width="12.296875" style="1" hidden="1" customWidth="1"/>
    <col min="10" max="10" width="9.8984375" style="1" hidden="1" customWidth="1"/>
    <col min="11" max="16384" width="10.296875" style="1" customWidth="1"/>
  </cols>
  <sheetData>
    <row r="1" ht="10.5" customHeight="1"/>
    <row r="2" spans="2:10" ht="24.75" customHeight="1">
      <c r="B2" s="49" t="s">
        <v>0</v>
      </c>
      <c r="C2" s="50"/>
      <c r="D2" s="50"/>
      <c r="E2" s="50"/>
      <c r="F2" s="50"/>
      <c r="G2" s="59"/>
      <c r="H2" s="2"/>
      <c r="I2" s="2"/>
      <c r="J2" s="3"/>
    </row>
    <row r="3" spans="2:10" ht="24.75" customHeight="1">
      <c r="B3" s="4"/>
      <c r="C3" s="5"/>
      <c r="D3" s="5"/>
      <c r="E3" s="5"/>
      <c r="F3" s="6"/>
      <c r="G3" s="60"/>
      <c r="H3" s="7"/>
      <c r="I3" s="7"/>
      <c r="J3" s="8"/>
    </row>
    <row r="4" spans="2:10" ht="24.75" customHeight="1">
      <c r="B4" s="9" t="s">
        <v>1</v>
      </c>
      <c r="C4" s="10"/>
      <c r="D4" s="10"/>
      <c r="E4" s="10"/>
      <c r="F4" s="11"/>
      <c r="G4" s="61"/>
      <c r="H4" s="17"/>
      <c r="I4" s="13" t="s">
        <v>2</v>
      </c>
      <c r="J4" s="14"/>
    </row>
    <row r="5" spans="2:10" ht="24.75" customHeight="1">
      <c r="B5" s="51" t="s">
        <v>3</v>
      </c>
      <c r="C5" s="52"/>
      <c r="D5" s="52"/>
      <c r="E5" s="52"/>
      <c r="F5" s="52"/>
      <c r="G5" s="62">
        <v>8370</v>
      </c>
      <c r="H5" s="16"/>
      <c r="I5" s="13" t="s">
        <v>4</v>
      </c>
      <c r="J5" s="15"/>
    </row>
    <row r="6" spans="2:10" ht="24.75" customHeight="1">
      <c r="B6" s="51" t="s">
        <v>5</v>
      </c>
      <c r="C6" s="52"/>
      <c r="D6" s="52"/>
      <c r="E6" s="52"/>
      <c r="F6" s="52"/>
      <c r="G6" s="63">
        <v>0.1999</v>
      </c>
      <c r="H6" s="16">
        <f>IF(ISBLANK(G6),"",SUM(G6/12))</f>
        <v>0.016658333333333334</v>
      </c>
      <c r="I6" s="13"/>
      <c r="J6" s="15"/>
    </row>
    <row r="7" spans="2:10" ht="24.75" customHeight="1">
      <c r="B7" s="51" t="s">
        <v>6</v>
      </c>
      <c r="C7" s="52"/>
      <c r="D7" s="52"/>
      <c r="E7" s="52"/>
      <c r="F7" s="52"/>
      <c r="G7" s="62">
        <v>188</v>
      </c>
      <c r="H7" s="16"/>
      <c r="I7" s="13"/>
      <c r="J7" s="15"/>
    </row>
    <row r="8" spans="2:10" ht="24.75" customHeight="1">
      <c r="B8" s="51" t="s">
        <v>7</v>
      </c>
      <c r="C8" s="52"/>
      <c r="D8" s="52"/>
      <c r="E8" s="52"/>
      <c r="F8" s="52"/>
      <c r="G8" s="64">
        <f>ROUNDUP(NPER(H6,G7,-G5),0)</f>
        <v>82</v>
      </c>
      <c r="H8" s="16"/>
      <c r="I8" s="13"/>
      <c r="J8" s="15"/>
    </row>
    <row r="9" spans="2:10" ht="24.75" customHeight="1">
      <c r="B9" s="4"/>
      <c r="C9" s="5"/>
      <c r="D9" s="5"/>
      <c r="E9" s="5"/>
      <c r="F9" s="6"/>
      <c r="G9" s="64"/>
      <c r="H9" s="16"/>
      <c r="I9" s="13"/>
      <c r="J9" s="15"/>
    </row>
    <row r="10" spans="2:10" ht="24.75" customHeight="1">
      <c r="B10" s="9" t="s">
        <v>8</v>
      </c>
      <c r="C10" s="10"/>
      <c r="D10" s="10"/>
      <c r="E10" s="10"/>
      <c r="F10" s="11"/>
      <c r="G10" s="65"/>
      <c r="H10" s="17"/>
      <c r="I10" s="12"/>
      <c r="J10" s="14"/>
    </row>
    <row r="11" spans="2:10" ht="24.75" customHeight="1">
      <c r="B11" s="51" t="s">
        <v>9</v>
      </c>
      <c r="C11" s="52"/>
      <c r="D11" s="52"/>
      <c r="E11" s="52"/>
      <c r="F11" s="52"/>
      <c r="G11" s="63">
        <v>0.0299</v>
      </c>
      <c r="H11" s="16">
        <f>SUM(G11/12)</f>
        <v>0.0024916666666666668</v>
      </c>
      <c r="I11" s="13"/>
      <c r="J11" s="15"/>
    </row>
    <row r="12" spans="2:10" ht="24.75" customHeight="1">
      <c r="B12" s="51" t="s">
        <v>10</v>
      </c>
      <c r="C12" s="52"/>
      <c r="D12" s="52"/>
      <c r="E12" s="52"/>
      <c r="F12" s="52"/>
      <c r="G12" s="64">
        <v>24</v>
      </c>
      <c r="H12" s="16">
        <f>IF(ISBLANK(G12),"",SUM(G12-1))</f>
        <v>23</v>
      </c>
      <c r="I12" s="13"/>
      <c r="J12" s="15">
        <f>IF((G8&lt;H12),G8,H12)</f>
        <v>23</v>
      </c>
    </row>
    <row r="13" spans="2:10" ht="24.75" customHeight="1">
      <c r="B13" s="51" t="s">
        <v>11</v>
      </c>
      <c r="C13" s="52"/>
      <c r="D13" s="52"/>
      <c r="E13" s="52"/>
      <c r="F13" s="52"/>
      <c r="G13" s="62">
        <v>200</v>
      </c>
      <c r="H13" s="57">
        <f>SUM(($G$5+$G$19)*0.02)</f>
        <v>167.4</v>
      </c>
      <c r="I13" s="18">
        <f>SUM(($G$5+$G$19)*0.03)</f>
        <v>251.1</v>
      </c>
      <c r="J13" s="15"/>
    </row>
    <row r="14" spans="2:10" ht="24.75" customHeight="1">
      <c r="B14" s="53" t="str">
        <f>("(Estimated *Minimum* Payment is "&amp;DOLLAR(H13,0)&amp;" to "&amp;DOLLAR(I13,0)&amp;")")</f>
        <v>(Estimated *Minimum* Payment is $167 to $251)</v>
      </c>
      <c r="C14" s="54"/>
      <c r="D14" s="54"/>
      <c r="E14" s="54"/>
      <c r="F14" s="54"/>
      <c r="G14" s="66"/>
      <c r="H14" s="16"/>
      <c r="I14" s="13"/>
      <c r="J14" s="15"/>
    </row>
    <row r="15" spans="2:10" ht="24.75" customHeight="1">
      <c r="B15" s="51" t="s">
        <v>12</v>
      </c>
      <c r="C15" s="52"/>
      <c r="D15" s="52"/>
      <c r="E15" s="52"/>
      <c r="F15" s="52"/>
      <c r="G15" s="64"/>
      <c r="H15" s="16"/>
      <c r="I15" s="13"/>
      <c r="J15" s="15"/>
    </row>
    <row r="16" spans="2:10" ht="24.75" customHeight="1">
      <c r="B16" s="51" t="s">
        <v>13</v>
      </c>
      <c r="C16" s="52"/>
      <c r="D16" s="52"/>
      <c r="E16" s="52"/>
      <c r="F16" s="52"/>
      <c r="G16" s="63"/>
      <c r="H16" s="58">
        <f>SUM(G16*G5)</f>
        <v>0</v>
      </c>
      <c r="I16" s="19"/>
      <c r="J16" s="15"/>
    </row>
    <row r="17" spans="2:10" ht="24.75" customHeight="1">
      <c r="B17" s="51" t="s">
        <v>14</v>
      </c>
      <c r="C17" s="52"/>
      <c r="D17" s="52"/>
      <c r="E17" s="52"/>
      <c r="F17" s="52"/>
      <c r="G17" s="63"/>
      <c r="H17" s="58"/>
      <c r="I17" s="19"/>
      <c r="J17" s="15"/>
    </row>
    <row r="18" spans="2:10" ht="24.75" customHeight="1">
      <c r="B18" s="51" t="s">
        <v>15</v>
      </c>
      <c r="C18" s="52"/>
      <c r="D18" s="52"/>
      <c r="E18" s="52"/>
      <c r="F18" s="52"/>
      <c r="G18" s="67"/>
      <c r="H18" s="58">
        <f>IF((G17="Yes"),G18,H16)</f>
        <v>0</v>
      </c>
      <c r="I18" s="13"/>
      <c r="J18" s="15"/>
    </row>
    <row r="19" spans="2:10" ht="24.75" customHeight="1">
      <c r="B19" s="51" t="s">
        <v>16</v>
      </c>
      <c r="C19" s="52"/>
      <c r="D19" s="52"/>
      <c r="E19" s="52"/>
      <c r="F19" s="52"/>
      <c r="G19" s="68">
        <f>IF((G15="No"),0,MIN(H16:H18))</f>
        <v>0</v>
      </c>
      <c r="H19" s="16"/>
      <c r="I19" s="13"/>
      <c r="J19" s="15"/>
    </row>
    <row r="20" spans="2:10" ht="24.75" customHeight="1">
      <c r="B20" s="9" t="s">
        <v>17</v>
      </c>
      <c r="C20" s="10"/>
      <c r="D20" s="10"/>
      <c r="E20" s="10"/>
      <c r="F20" s="11"/>
      <c r="G20" s="69"/>
      <c r="H20" s="17"/>
      <c r="I20" s="12"/>
      <c r="J20" s="14"/>
    </row>
    <row r="21" spans="2:10" ht="21" customHeight="1">
      <c r="B21" s="4" t="str">
        <f>"Assuming a true usage period of "&amp;J12&amp;" months, your current card would incur"</f>
        <v>Assuming a true usage period of 23 months, your current card would incur</v>
      </c>
      <c r="C21" s="5"/>
      <c r="D21" s="5"/>
      <c r="E21" s="5"/>
      <c r="F21" s="6"/>
      <c r="G21" s="70"/>
      <c r="H21" s="16"/>
      <c r="I21" s="13"/>
      <c r="J21" s="15"/>
    </row>
    <row r="22" spans="2:10" ht="21" customHeight="1">
      <c r="B22" s="4" t="str">
        <f>"interest charges of approximately "&amp;DOLLAR('Amortization - Table 1'!C64,0)&amp;".  For this same time period,"</f>
        <v>interest charges of approximately $2,976.  For this same time period,</v>
      </c>
      <c r="C22" s="5"/>
      <c r="D22" s="5"/>
      <c r="E22" s="5"/>
      <c r="F22" s="6"/>
      <c r="G22" s="70"/>
      <c r="H22" s="16"/>
      <c r="I22" s="13"/>
      <c r="J22" s="15"/>
    </row>
    <row r="23" spans="2:10" ht="21" customHeight="1">
      <c r="B23" s="4" t="str">
        <f>"the promotional offer would incur interest and fees of roughly "&amp;DOLLAR('Amortization - Table 1'!H64,0)&amp;"."</f>
        <v>the promotional offer would incur interest and fees of roughly $492.</v>
      </c>
      <c r="C23" s="5"/>
      <c r="D23" s="5"/>
      <c r="E23" s="5"/>
      <c r="F23" s="6"/>
      <c r="G23" s="70"/>
      <c r="H23" s="16"/>
      <c r="I23" s="13"/>
      <c r="J23" s="15"/>
    </row>
    <row r="24" spans="2:10" ht="24.75" customHeight="1">
      <c r="B24" s="4"/>
      <c r="C24" s="5"/>
      <c r="D24" s="5"/>
      <c r="E24" s="5"/>
      <c r="F24" s="6"/>
      <c r="G24" s="70"/>
      <c r="H24" s="16"/>
      <c r="I24" s="13"/>
      <c r="J24" s="15"/>
    </row>
    <row r="25" spans="2:10" ht="21" customHeight="1">
      <c r="B25" s="4" t="s">
        <v>18</v>
      </c>
      <c r="C25" s="5"/>
      <c r="D25" s="5"/>
      <c r="E25" s="5"/>
      <c r="F25" s="6"/>
      <c r="G25" s="70"/>
      <c r="H25" s="16"/>
      <c r="I25" s="13"/>
      <c r="J25" s="15"/>
    </row>
    <row r="26" spans="2:10" ht="21" customHeight="1">
      <c r="B26" s="20" t="str">
        <f>"potentially save you "&amp;DOLLAR(SUM('Amortization - Table 1'!C64-'Amortization - Table 1'!H64),0)&amp;"."</f>
        <v>potentially save you $2,484.</v>
      </c>
      <c r="C26" s="21"/>
      <c r="D26" s="21"/>
      <c r="E26" s="21"/>
      <c r="F26" s="22"/>
      <c r="G26" s="71"/>
      <c r="H26" s="23"/>
      <c r="I26" s="24"/>
      <c r="J26" s="25"/>
    </row>
  </sheetData>
  <sheetProtection/>
  <mergeCells count="14">
    <mergeCell ref="B18:F18"/>
    <mergeCell ref="B19:F19"/>
    <mergeCell ref="B12:F12"/>
    <mergeCell ref="B13:F13"/>
    <mergeCell ref="B14:F14"/>
    <mergeCell ref="B15:F15"/>
    <mergeCell ref="B16:F16"/>
    <mergeCell ref="B17:F17"/>
    <mergeCell ref="B2:G2"/>
    <mergeCell ref="B5:F5"/>
    <mergeCell ref="B6:F6"/>
    <mergeCell ref="B7:F7"/>
    <mergeCell ref="B8:F8"/>
    <mergeCell ref="B11:F11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09765625" style="1" customWidth="1"/>
    <col min="2" max="2" width="10.296875" style="1" customWidth="1"/>
    <col min="3" max="4" width="9.09765625" style="1" customWidth="1"/>
    <col min="5" max="5" width="10.8984375" style="1" customWidth="1"/>
    <col min="6" max="6" width="2.296875" style="1" customWidth="1"/>
    <col min="7" max="7" width="9.3984375" style="1" customWidth="1"/>
    <col min="8" max="8" width="15.69921875" style="1" customWidth="1"/>
    <col min="9" max="9" width="9.09765625" style="1" customWidth="1"/>
    <col min="10" max="10" width="10.8984375" style="1" customWidth="1"/>
    <col min="11" max="11" width="9.09765625" style="1" customWidth="1"/>
    <col min="12" max="16384" width="10.296875" style="1" customWidth="1"/>
  </cols>
  <sheetData>
    <row r="1" spans="1:11" ht="27" customHeight="1">
      <c r="A1" s="26"/>
      <c r="B1" s="55" t="s">
        <v>19</v>
      </c>
      <c r="C1" s="55"/>
      <c r="D1" s="55"/>
      <c r="E1" s="55"/>
      <c r="F1" s="27"/>
      <c r="G1" s="56" t="s">
        <v>20</v>
      </c>
      <c r="H1" s="56"/>
      <c r="I1" s="56"/>
      <c r="J1" s="56"/>
      <c r="K1" s="27"/>
    </row>
    <row r="2" spans="1:11" ht="27" customHeight="1">
      <c r="A2" s="28"/>
      <c r="B2" s="29" t="s">
        <v>21</v>
      </c>
      <c r="C2" s="29"/>
      <c r="D2" s="29"/>
      <c r="E2" s="29" t="s">
        <v>22</v>
      </c>
      <c r="F2" s="30"/>
      <c r="G2" s="31" t="s">
        <v>21</v>
      </c>
      <c r="H2" s="31"/>
      <c r="I2" s="31"/>
      <c r="J2" s="31" t="s">
        <v>22</v>
      </c>
      <c r="K2" s="30"/>
    </row>
    <row r="3" spans="1:11" ht="27" customHeight="1">
      <c r="A3" s="28" t="s">
        <v>23</v>
      </c>
      <c r="B3" s="29" t="s">
        <v>24</v>
      </c>
      <c r="C3" s="29" t="s">
        <v>25</v>
      </c>
      <c r="D3" s="29" t="s">
        <v>26</v>
      </c>
      <c r="E3" s="29" t="s">
        <v>24</v>
      </c>
      <c r="F3" s="30"/>
      <c r="G3" s="31" t="s">
        <v>24</v>
      </c>
      <c r="H3" s="31" t="s">
        <v>27</v>
      </c>
      <c r="I3" s="31" t="s">
        <v>26</v>
      </c>
      <c r="J3" s="31" t="s">
        <v>24</v>
      </c>
      <c r="K3" s="30"/>
    </row>
    <row r="4" spans="1:11" ht="27" customHeight="1">
      <c r="A4" s="32">
        <v>1</v>
      </c>
      <c r="B4" s="33">
        <f>'Inputs - Table 1'!G5</f>
        <v>8370</v>
      </c>
      <c r="C4" s="33">
        <f>SUM(B4*'Inputs - Table 1'!$H$6)</f>
        <v>139.43025</v>
      </c>
      <c r="D4" s="33">
        <f>'Inputs - Table 1'!$G$7</f>
        <v>188</v>
      </c>
      <c r="E4" s="33">
        <f>SUM(B4+C4-D4)</f>
        <v>8321.43025</v>
      </c>
      <c r="F4" s="34"/>
      <c r="G4" s="33">
        <f>'Inputs - Table 1'!G5</f>
        <v>8370</v>
      </c>
      <c r="H4" s="33">
        <f>SUM(G4*'Inputs - Table 1'!$H$11)+'Inputs - Table 1'!G19</f>
        <v>20.85525</v>
      </c>
      <c r="I4" s="33">
        <f>'Inputs - Table 1'!G13</f>
        <v>200</v>
      </c>
      <c r="J4" s="33">
        <f>SUM(G4+H4-I4)</f>
        <v>8190.8552500000005</v>
      </c>
      <c r="K4" s="35"/>
    </row>
    <row r="5" spans="1:11" ht="27" customHeight="1">
      <c r="A5" s="36">
        <f>IF((A4&lt;=('Inputs - Table 1'!$J$12-1)),SUM(A4+1),"")</f>
        <v>2</v>
      </c>
      <c r="B5" s="37">
        <v>8321.43025</v>
      </c>
      <c r="C5" s="37">
        <v>138.62115891458333</v>
      </c>
      <c r="D5" s="37">
        <v>188</v>
      </c>
      <c r="E5" s="37">
        <v>8272.051408914584</v>
      </c>
      <c r="F5" s="38"/>
      <c r="G5" s="37">
        <v>8297.83025</v>
      </c>
      <c r="H5" s="37">
        <v>27.59028558125</v>
      </c>
      <c r="I5" s="37">
        <v>200</v>
      </c>
      <c r="J5" s="37">
        <v>8125.42053558125</v>
      </c>
      <c r="K5" s="35"/>
    </row>
    <row r="6" spans="1:11" ht="27" customHeight="1">
      <c r="A6" s="36">
        <f>IF((A5&lt;=('Inputs - Table 1'!$J$12-1)),SUM(A5+1),"")</f>
        <v>3</v>
      </c>
      <c r="B6" s="37">
        <v>8272.051408914584</v>
      </c>
      <c r="C6" s="37">
        <v>137.79858972016876</v>
      </c>
      <c r="D6" s="37">
        <v>188</v>
      </c>
      <c r="E6" s="37">
        <v>8221.849998634752</v>
      </c>
      <c r="F6" s="38"/>
      <c r="G6" s="37">
        <v>8125.42053558125</v>
      </c>
      <c r="H6" s="37">
        <v>27.017023280807656</v>
      </c>
      <c r="I6" s="37">
        <v>200</v>
      </c>
      <c r="J6" s="37">
        <v>7952.437558862058</v>
      </c>
      <c r="K6" s="35"/>
    </row>
    <row r="7" spans="1:11" ht="27" customHeight="1">
      <c r="A7" s="36">
        <f>IF((A6&lt;=('Inputs - Table 1'!$J$12-1)),SUM(A6+1),"")</f>
        <v>4</v>
      </c>
      <c r="B7" s="37">
        <v>8221.849998634752</v>
      </c>
      <c r="C7" s="37">
        <v>136.9623178939239</v>
      </c>
      <c r="D7" s="37">
        <v>188</v>
      </c>
      <c r="E7" s="37">
        <v>8170.812316528676</v>
      </c>
      <c r="F7" s="38"/>
      <c r="G7" s="37">
        <v>7952.437558862058</v>
      </c>
      <c r="H7" s="37">
        <v>26.44185488321634</v>
      </c>
      <c r="I7" s="37">
        <v>200</v>
      </c>
      <c r="J7" s="37">
        <v>7778.879413745274</v>
      </c>
      <c r="K7" s="35"/>
    </row>
    <row r="8" spans="1:11" ht="27" customHeight="1">
      <c r="A8" s="36">
        <f>IF((A7&lt;=('Inputs - Table 1'!$J$12-1)),SUM(A7+1),"")</f>
        <v>5</v>
      </c>
      <c r="B8" s="37">
        <v>8170.812316528676</v>
      </c>
      <c r="C8" s="37">
        <v>136.1121151728402</v>
      </c>
      <c r="D8" s="37">
        <v>188</v>
      </c>
      <c r="E8" s="37">
        <v>8118.924431701516</v>
      </c>
      <c r="F8" s="38"/>
      <c r="G8" s="37">
        <v>7778.879413745274</v>
      </c>
      <c r="H8" s="37">
        <v>25.864774050703037</v>
      </c>
      <c r="I8" s="37">
        <v>200</v>
      </c>
      <c r="J8" s="37">
        <v>7604.744187795977</v>
      </c>
      <c r="K8" s="35"/>
    </row>
    <row r="9" spans="1:11" ht="27" customHeight="1">
      <c r="A9" s="36">
        <f>IF((A8&lt;=('Inputs - Table 1'!$J$12-1)),SUM(A8+1),"")</f>
        <v>6</v>
      </c>
      <c r="B9" s="37">
        <v>8118.924431701516</v>
      </c>
      <c r="C9" s="37">
        <v>135.24774949142775</v>
      </c>
      <c r="D9" s="37">
        <v>188</v>
      </c>
      <c r="E9" s="37">
        <v>8066.172181192944</v>
      </c>
      <c r="F9" s="38"/>
      <c r="G9" s="37">
        <v>7604.744187795977</v>
      </c>
      <c r="H9" s="37">
        <v>25.28577442442162</v>
      </c>
      <c r="I9" s="37">
        <v>200</v>
      </c>
      <c r="J9" s="37">
        <v>7430.029962220399</v>
      </c>
      <c r="K9" s="35"/>
    </row>
    <row r="10" spans="1:11" ht="27" customHeight="1">
      <c r="A10" s="36">
        <f>IF((A9&lt;=('Inputs - Table 1'!$J$12-1)),SUM(A9+1),"")</f>
        <v>7</v>
      </c>
      <c r="B10" s="37">
        <v>8066.172181192944</v>
      </c>
      <c r="C10" s="37">
        <v>134.36898491837246</v>
      </c>
      <c r="D10" s="37">
        <v>188</v>
      </c>
      <c r="E10" s="37">
        <v>8012.541166111316</v>
      </c>
      <c r="F10" s="38"/>
      <c r="G10" s="37">
        <v>7430.029962220399</v>
      </c>
      <c r="H10" s="37">
        <v>24.704849624382827</v>
      </c>
      <c r="I10" s="37">
        <v>200</v>
      </c>
      <c r="J10" s="37">
        <v>7254.734811844782</v>
      </c>
      <c r="K10" s="35"/>
    </row>
    <row r="11" spans="1:11" ht="27" customHeight="1">
      <c r="A11" s="36">
        <f>IF((A10&lt;=('Inputs - Table 1'!$J$12-1)),SUM(A10+1),"")</f>
        <v>8</v>
      </c>
      <c r="B11" s="37">
        <v>8012.541166111316</v>
      </c>
      <c r="C11" s="37">
        <v>133.47558159213767</v>
      </c>
      <c r="D11" s="37">
        <v>188</v>
      </c>
      <c r="E11" s="37">
        <v>7958.016747703454</v>
      </c>
      <c r="F11" s="38"/>
      <c r="G11" s="37">
        <v>7254.734811844782</v>
      </c>
      <c r="H11" s="37">
        <v>24.121993249383898</v>
      </c>
      <c r="I11" s="37">
        <v>200</v>
      </c>
      <c r="J11" s="37">
        <v>7078.856805094166</v>
      </c>
      <c r="K11" s="35"/>
    </row>
    <row r="12" spans="1:11" ht="27" customHeight="1">
      <c r="A12" s="36">
        <f>IF((A11&lt;=('Inputs - Table 1'!$J$12-1)),SUM(A11+1),"")</f>
        <v>9</v>
      </c>
      <c r="B12" s="37">
        <v>7958.016747703454</v>
      </c>
      <c r="C12" s="37">
        <v>132.56729565549338</v>
      </c>
      <c r="D12" s="37">
        <v>188</v>
      </c>
      <c r="E12" s="37">
        <v>7902.584043358947</v>
      </c>
      <c r="F12" s="38"/>
      <c r="G12" s="37">
        <v>7078.856805094166</v>
      </c>
      <c r="H12" s="37">
        <v>23.5371988769381</v>
      </c>
      <c r="I12" s="37">
        <v>200</v>
      </c>
      <c r="J12" s="37">
        <v>6902.394003971104</v>
      </c>
      <c r="K12" s="35"/>
    </row>
    <row r="13" spans="1:11" ht="27" customHeight="1">
      <c r="A13" s="36">
        <f>IF((A12&lt;=('Inputs - Table 1'!$J$12-1)),SUM(A12+1),"")</f>
        <v>10</v>
      </c>
      <c r="B13" s="37">
        <v>7902.584043358947</v>
      </c>
      <c r="C13" s="37">
        <v>131.64387918895446</v>
      </c>
      <c r="D13" s="37">
        <v>188</v>
      </c>
      <c r="E13" s="37">
        <v>7846.2279225479015</v>
      </c>
      <c r="F13" s="38"/>
      <c r="G13" s="37">
        <v>6902.394003971104</v>
      </c>
      <c r="H13" s="37">
        <v>22.95046006320392</v>
      </c>
      <c r="I13" s="37">
        <v>200</v>
      </c>
      <c r="J13" s="37">
        <v>6725.344464034308</v>
      </c>
      <c r="K13" s="35"/>
    </row>
    <row r="14" spans="1:11" ht="27" customHeight="1">
      <c r="A14" s="36">
        <f>IF((A13&lt;=('Inputs - Table 1'!$J$12-1)),SUM(A13+1),"")</f>
        <v>11</v>
      </c>
      <c r="B14" s="37">
        <v>7846.2279225479015</v>
      </c>
      <c r="C14" s="37">
        <v>130.70508014311045</v>
      </c>
      <c r="D14" s="37">
        <v>188</v>
      </c>
      <c r="E14" s="37">
        <v>7788.933002691012</v>
      </c>
      <c r="F14" s="38"/>
      <c r="G14" s="37">
        <v>6725.344464034308</v>
      </c>
      <c r="H14" s="37">
        <v>22.36177034291407</v>
      </c>
      <c r="I14" s="37">
        <v>200</v>
      </c>
      <c r="J14" s="37">
        <v>6547.706234377222</v>
      </c>
      <c r="K14" s="35"/>
    </row>
    <row r="15" spans="1:11" ht="27" customHeight="1">
      <c r="A15" s="36">
        <f>IF((A14&lt;=('Inputs - Table 1'!$J$12-1)),SUM(A14+1),"")</f>
        <v>12</v>
      </c>
      <c r="B15" s="37">
        <v>7788.933002691012</v>
      </c>
      <c r="C15" s="37">
        <v>129.75064226982778</v>
      </c>
      <c r="D15" s="37">
        <v>188</v>
      </c>
      <c r="E15" s="37">
        <v>7730.68364496084</v>
      </c>
      <c r="F15" s="38"/>
      <c r="G15" s="37">
        <v>6547.706234377222</v>
      </c>
      <c r="H15" s="37">
        <v>21.771123229304262</v>
      </c>
      <c r="I15" s="37">
        <v>200</v>
      </c>
      <c r="J15" s="37">
        <v>6369.477357606526</v>
      </c>
      <c r="K15" s="35"/>
    </row>
    <row r="16" spans="1:11" ht="27" customHeight="1">
      <c r="A16" s="36">
        <f>IF((A15&lt;=('Inputs - Table 1'!$J$12-1)),SUM(A15+1),"")</f>
        <v>13</v>
      </c>
      <c r="B16" s="37">
        <v>7730.68364496084</v>
      </c>
      <c r="C16" s="37">
        <v>128.780305052306</v>
      </c>
      <c r="D16" s="37">
        <v>188</v>
      </c>
      <c r="E16" s="37">
        <v>7671.463950013146</v>
      </c>
      <c r="F16" s="38"/>
      <c r="G16" s="37">
        <v>6369.477357606526</v>
      </c>
      <c r="H16" s="37">
        <v>21.1785122140417</v>
      </c>
      <c r="I16" s="37">
        <v>200</v>
      </c>
      <c r="J16" s="37">
        <v>6190.655869820568</v>
      </c>
      <c r="K16" s="35"/>
    </row>
    <row r="17" spans="1:11" ht="27" customHeight="1">
      <c r="A17" s="36">
        <f>IF((A16&lt;=('Inputs - Table 1'!$J$12-1)),SUM(A16+1),"")</f>
        <v>14</v>
      </c>
      <c r="B17" s="37">
        <v>7671.463950013146</v>
      </c>
      <c r="C17" s="37">
        <v>127.79380363396899</v>
      </c>
      <c r="D17" s="37">
        <v>188</v>
      </c>
      <c r="E17" s="37">
        <v>7611.257753647115</v>
      </c>
      <c r="F17" s="38"/>
      <c r="G17" s="37">
        <v>6190.655869820568</v>
      </c>
      <c r="H17" s="37">
        <v>20.583930767153387</v>
      </c>
      <c r="I17" s="37">
        <v>200</v>
      </c>
      <c r="J17" s="37">
        <v>6011.239800587721</v>
      </c>
      <c r="K17" s="35"/>
    </row>
    <row r="18" spans="1:11" ht="27" customHeight="1">
      <c r="A18" s="36">
        <f>IF((A17&lt;=('Inputs - Table 1'!$J$12-1)),SUM(A17+1),"")</f>
        <v>15</v>
      </c>
      <c r="B18" s="37">
        <v>7611.257753647115</v>
      </c>
      <c r="C18" s="37">
        <v>126.79086874617154</v>
      </c>
      <c r="D18" s="37">
        <v>188</v>
      </c>
      <c r="E18" s="37">
        <v>7550.048622393287</v>
      </c>
      <c r="F18" s="38"/>
      <c r="G18" s="37">
        <v>6011.239800587721</v>
      </c>
      <c r="H18" s="37">
        <v>19.987372336954174</v>
      </c>
      <c r="I18" s="37">
        <v>200</v>
      </c>
      <c r="J18" s="37">
        <v>5831.227172924675</v>
      </c>
      <c r="K18" s="35"/>
    </row>
    <row r="19" spans="1:11" ht="27" customHeight="1">
      <c r="A19" s="36">
        <f>IF((A18&lt;=('Inputs - Table 1'!$J$12-1)),SUM(A18+1),"")</f>
        <v>16</v>
      </c>
      <c r="B19" s="37">
        <v>7550.048622393287</v>
      </c>
      <c r="C19" s="37">
        <v>125.7712266347015</v>
      </c>
      <c r="D19" s="37">
        <v>188</v>
      </c>
      <c r="E19" s="37">
        <v>7487.819849027988</v>
      </c>
      <c r="F19" s="38"/>
      <c r="G19" s="37">
        <v>5831.227172924675</v>
      </c>
      <c r="H19" s="37">
        <v>19.388830349974544</v>
      </c>
      <c r="I19" s="37">
        <v>200</v>
      </c>
      <c r="J19" s="37">
        <v>5650.616003274649</v>
      </c>
      <c r="K19" s="35"/>
    </row>
    <row r="20" spans="1:11" ht="27" customHeight="1">
      <c r="A20" s="36">
        <f>IF((A19&lt;=('Inputs - Table 1'!$J$12-1)),SUM(A19+1),"")</f>
        <v>17</v>
      </c>
      <c r="B20" s="37">
        <v>7487.819849027988</v>
      </c>
      <c r="C20" s="37">
        <v>124.73459898505791</v>
      </c>
      <c r="D20" s="37">
        <v>188</v>
      </c>
      <c r="E20" s="37">
        <v>7424.554448013047</v>
      </c>
      <c r="F20" s="38"/>
      <c r="G20" s="37">
        <v>5650.616003274649</v>
      </c>
      <c r="H20" s="37">
        <v>18.788298210888208</v>
      </c>
      <c r="I20" s="37">
        <v>200</v>
      </c>
      <c r="J20" s="37">
        <v>5469.404301485538</v>
      </c>
      <c r="K20" s="35"/>
    </row>
    <row r="21" spans="1:11" ht="27" customHeight="1">
      <c r="A21" s="36">
        <f>IF((A20&lt;=('Inputs - Table 1'!$J$12-1)),SUM(A20+1),"")</f>
        <v>18</v>
      </c>
      <c r="B21" s="37">
        <v>7424.554448013047</v>
      </c>
      <c r="C21" s="37">
        <v>123.68070284648401</v>
      </c>
      <c r="D21" s="37">
        <v>188</v>
      </c>
      <c r="E21" s="37">
        <v>7360.23515085953</v>
      </c>
      <c r="F21" s="38"/>
      <c r="G21" s="37">
        <v>5469.404301485538</v>
      </c>
      <c r="H21" s="37">
        <v>18.18576930243941</v>
      </c>
      <c r="I21" s="37">
        <v>200</v>
      </c>
      <c r="J21" s="37">
        <v>5287.590070787977</v>
      </c>
      <c r="K21" s="35"/>
    </row>
    <row r="22" spans="1:11" ht="27" customHeight="1">
      <c r="A22" s="36">
        <f>IF((A21&lt;=('Inputs - Table 1'!$J$12-1)),SUM(A21+1),"")</f>
        <v>19</v>
      </c>
      <c r="B22" s="37">
        <v>7360.23515085953</v>
      </c>
      <c r="C22" s="37">
        <v>122.60925055473501</v>
      </c>
      <c r="D22" s="37">
        <v>188</v>
      </c>
      <c r="E22" s="37">
        <v>7294.844401414265</v>
      </c>
      <c r="F22" s="38"/>
      <c r="G22" s="37">
        <v>5287.590070787977</v>
      </c>
      <c r="H22" s="37">
        <v>17.581236985370023</v>
      </c>
      <c r="I22" s="37">
        <v>200</v>
      </c>
      <c r="J22" s="37">
        <v>5105.1713077733475</v>
      </c>
      <c r="K22" s="35"/>
    </row>
    <row r="23" spans="1:11" ht="27" customHeight="1">
      <c r="A23" s="36">
        <f>IF((A22&lt;=('Inputs - Table 1'!$J$12-1)),SUM(A22+1),"")</f>
        <v>20</v>
      </c>
      <c r="B23" s="37">
        <v>7294.844401414265</v>
      </c>
      <c r="C23" s="37">
        <v>121.51994965355931</v>
      </c>
      <c r="D23" s="37">
        <v>188</v>
      </c>
      <c r="E23" s="37">
        <v>7228.364351067825</v>
      </c>
      <c r="F23" s="38"/>
      <c r="G23" s="37">
        <v>5105.1713077733475</v>
      </c>
      <c r="H23" s="37">
        <v>16.974694598346378</v>
      </c>
      <c r="I23" s="37">
        <v>200</v>
      </c>
      <c r="J23" s="37">
        <v>4922.146002371694</v>
      </c>
      <c r="K23" s="35"/>
    </row>
    <row r="24" spans="1:11" ht="27" customHeight="1">
      <c r="A24" s="36">
        <f>IF((A23&lt;=('Inputs - Table 1'!$J$12-1)),SUM(A23+1),"")</f>
        <v>21</v>
      </c>
      <c r="B24" s="37">
        <v>7228.364351067825</v>
      </c>
      <c r="C24" s="37">
        <v>120.41250281487152</v>
      </c>
      <c r="D24" s="37">
        <v>188</v>
      </c>
      <c r="E24" s="37">
        <v>7160.776853882697</v>
      </c>
      <c r="F24" s="38"/>
      <c r="G24" s="37">
        <v>4922.146002371694</v>
      </c>
      <c r="H24" s="37">
        <v>16.366135457885882</v>
      </c>
      <c r="I24" s="37">
        <v>200</v>
      </c>
      <c r="J24" s="37">
        <v>4738.51213782958</v>
      </c>
      <c r="K24" s="35"/>
    </row>
    <row r="25" spans="1:11" ht="27" customHeight="1">
      <c r="A25" s="36">
        <f>IF((A24&lt;=('Inputs - Table 1'!$J$12-1)),SUM(A24+1),"")</f>
        <v>22</v>
      </c>
      <c r="B25" s="37">
        <v>7160.776853882697</v>
      </c>
      <c r="C25" s="37">
        <v>119.28660775759593</v>
      </c>
      <c r="D25" s="37">
        <v>188</v>
      </c>
      <c r="E25" s="37">
        <v>7092.063461640293</v>
      </c>
      <c r="F25" s="38"/>
      <c r="G25" s="37">
        <v>4738.51213782958</v>
      </c>
      <c r="H25" s="37">
        <v>15.755552858283352</v>
      </c>
      <c r="I25" s="37">
        <v>200</v>
      </c>
      <c r="J25" s="37">
        <v>4554.267690687863</v>
      </c>
      <c r="K25" s="35"/>
    </row>
    <row r="26" spans="1:11" ht="27" customHeight="1">
      <c r="A26" s="36">
        <f>IF((A25&lt;=('Inputs - Table 1'!$J$12-1)),SUM(A25+1),"")</f>
        <v>23</v>
      </c>
      <c r="B26" s="37">
        <v>7092.063461640293</v>
      </c>
      <c r="C26" s="37">
        <v>118.14195716515789</v>
      </c>
      <c r="D26" s="37">
        <v>188</v>
      </c>
      <c r="E26" s="37">
        <v>7022.205418805451</v>
      </c>
      <c r="F26" s="38"/>
      <c r="G26" s="37">
        <v>4554.267690687863</v>
      </c>
      <c r="H26" s="37">
        <v>15.142940071537145</v>
      </c>
      <c r="I26" s="37">
        <v>200</v>
      </c>
      <c r="J26" s="37">
        <v>4369.4106307594</v>
      </c>
      <c r="K26" s="35"/>
    </row>
    <row r="27" spans="1:11" ht="27" customHeight="1">
      <c r="A27" s="36">
        <f>IF((A26&lt;=('Inputs - Table 1'!$J$12-1)),SUM(A26+1),"")</f>
      </c>
      <c r="B27" s="37"/>
      <c r="C27" s="37"/>
      <c r="D27" s="37"/>
      <c r="E27" s="37"/>
      <c r="F27" s="38"/>
      <c r="G27" s="37"/>
      <c r="H27" s="37"/>
      <c r="I27" s="37"/>
      <c r="J27" s="37"/>
      <c r="K27" s="35"/>
    </row>
    <row r="28" spans="1:11" ht="27" customHeight="1">
      <c r="A28" s="36">
        <f>IF((A27&lt;=('Inputs - Table 1'!$J$12-1)),SUM(A27+1),"")</f>
      </c>
      <c r="B28" s="37"/>
      <c r="C28" s="37"/>
      <c r="D28" s="37"/>
      <c r="E28" s="37"/>
      <c r="F28" s="38"/>
      <c r="G28" s="37"/>
      <c r="H28" s="37"/>
      <c r="I28" s="37"/>
      <c r="J28" s="37"/>
      <c r="K28" s="35"/>
    </row>
    <row r="29" spans="1:11" ht="27" customHeight="1">
      <c r="A29" s="36">
        <f>IF((A28&lt;=('Inputs - Table 1'!$J$12-1)),SUM(A28+1),"")</f>
      </c>
      <c r="B29" s="37"/>
      <c r="C29" s="37"/>
      <c r="D29" s="37"/>
      <c r="E29" s="37"/>
      <c r="F29" s="38"/>
      <c r="G29" s="37"/>
      <c r="H29" s="37"/>
      <c r="I29" s="37"/>
      <c r="J29" s="37"/>
      <c r="K29" s="35"/>
    </row>
    <row r="30" spans="1:11" ht="27" customHeight="1">
      <c r="A30" s="36">
        <f>IF((A29&lt;=('Inputs - Table 1'!$J$12-1)),SUM(A29+1),"")</f>
      </c>
      <c r="B30" s="37"/>
      <c r="C30" s="37"/>
      <c r="D30" s="37"/>
      <c r="E30" s="37"/>
      <c r="F30" s="38"/>
      <c r="G30" s="37"/>
      <c r="H30" s="37"/>
      <c r="I30" s="37"/>
      <c r="J30" s="37"/>
      <c r="K30" s="35"/>
    </row>
    <row r="31" spans="1:11" ht="27" customHeight="1">
      <c r="A31" s="36">
        <f>IF((A30&lt;=('Inputs - Table 1'!$J$12-2)),SUM(A30+1),"")</f>
      </c>
      <c r="B31" s="37"/>
      <c r="C31" s="37"/>
      <c r="D31" s="37"/>
      <c r="E31" s="37"/>
      <c r="F31" s="38"/>
      <c r="G31" s="37"/>
      <c r="H31" s="37"/>
      <c r="I31" s="37"/>
      <c r="J31" s="37"/>
      <c r="K31" s="35"/>
    </row>
    <row r="32" spans="1:11" ht="27" customHeight="1">
      <c r="A32" s="36">
        <f>IF((A31&lt;=('Inputs - Table 1'!$G$12-2)),SUM(A31+1),"")</f>
      </c>
      <c r="B32" s="37"/>
      <c r="C32" s="37"/>
      <c r="D32" s="37"/>
      <c r="E32" s="37"/>
      <c r="F32" s="38"/>
      <c r="G32" s="37"/>
      <c r="H32" s="37"/>
      <c r="I32" s="37"/>
      <c r="J32" s="37"/>
      <c r="K32" s="35"/>
    </row>
    <row r="33" spans="1:11" ht="27" customHeight="1">
      <c r="A33" s="36">
        <f>IF((A32&lt;=('Inputs - Table 1'!$G$12-2)),SUM(A32+1),"")</f>
      </c>
      <c r="B33" s="37"/>
      <c r="C33" s="37"/>
      <c r="D33" s="37"/>
      <c r="E33" s="37"/>
      <c r="F33" s="38"/>
      <c r="G33" s="37"/>
      <c r="H33" s="37"/>
      <c r="I33" s="37"/>
      <c r="J33" s="37"/>
      <c r="K33" s="35"/>
    </row>
    <row r="34" spans="1:11" ht="27" customHeight="1">
      <c r="A34" s="36">
        <f>IF((A33&lt;=('Inputs - Table 1'!$G$12-2)),SUM(A33+1),"")</f>
      </c>
      <c r="B34" s="37"/>
      <c r="C34" s="37"/>
      <c r="D34" s="37"/>
      <c r="E34" s="37"/>
      <c r="F34" s="38"/>
      <c r="G34" s="37"/>
      <c r="H34" s="37"/>
      <c r="I34" s="37"/>
      <c r="J34" s="37"/>
      <c r="K34" s="35"/>
    </row>
    <row r="35" spans="1:11" ht="27" customHeight="1">
      <c r="A35" s="36">
        <f>IF((A34&lt;=('Inputs - Table 1'!$G$12-2)),SUM(A34+1),"")</f>
      </c>
      <c r="B35" s="37"/>
      <c r="C35" s="37"/>
      <c r="D35" s="37"/>
      <c r="E35" s="37"/>
      <c r="F35" s="38"/>
      <c r="G35" s="37"/>
      <c r="H35" s="37"/>
      <c r="I35" s="37"/>
      <c r="J35" s="37"/>
      <c r="K35" s="35"/>
    </row>
    <row r="36" spans="1:11" ht="27" customHeight="1">
      <c r="A36" s="36">
        <f>IF((A35&lt;=('Inputs - Table 1'!$G$12-2)),SUM(A35+1),"")</f>
      </c>
      <c r="B36" s="37"/>
      <c r="C36" s="37"/>
      <c r="D36" s="37"/>
      <c r="E36" s="37"/>
      <c r="F36" s="38"/>
      <c r="G36" s="37"/>
      <c r="H36" s="37"/>
      <c r="I36" s="37"/>
      <c r="J36" s="37"/>
      <c r="K36" s="35"/>
    </row>
    <row r="37" spans="1:11" ht="27" customHeight="1">
      <c r="A37" s="36">
        <f>IF((A36&lt;=('Inputs - Table 1'!$G$12-2)),SUM(A36+1),"")</f>
      </c>
      <c r="B37" s="37"/>
      <c r="C37" s="37"/>
      <c r="D37" s="37"/>
      <c r="E37" s="37"/>
      <c r="F37" s="38"/>
      <c r="G37" s="37"/>
      <c r="H37" s="37"/>
      <c r="I37" s="37"/>
      <c r="J37" s="37"/>
      <c r="K37" s="35"/>
    </row>
    <row r="38" spans="1:11" ht="27" customHeight="1">
      <c r="A38" s="36">
        <f>IF((A37&lt;=('Inputs - Table 1'!$G$12-2)),SUM(A37+1),"")</f>
      </c>
      <c r="B38" s="37"/>
      <c r="C38" s="37"/>
      <c r="D38" s="37"/>
      <c r="E38" s="37"/>
      <c r="F38" s="38"/>
      <c r="G38" s="37"/>
      <c r="H38" s="37"/>
      <c r="I38" s="37"/>
      <c r="J38" s="37"/>
      <c r="K38" s="35"/>
    </row>
    <row r="39" spans="1:11" ht="27" customHeight="1">
      <c r="A39" s="36">
        <f>IF((A38&lt;=('Inputs - Table 1'!$G$12-2)),SUM(A38+1),"")</f>
      </c>
      <c r="B39" s="37"/>
      <c r="C39" s="37"/>
      <c r="D39" s="37"/>
      <c r="E39" s="37"/>
      <c r="F39" s="38"/>
      <c r="G39" s="37"/>
      <c r="H39" s="37"/>
      <c r="I39" s="37"/>
      <c r="J39" s="37"/>
      <c r="K39" s="35"/>
    </row>
    <row r="40" spans="1:11" ht="27" customHeight="1">
      <c r="A40" s="36">
        <f>IF((A39&lt;=('Inputs - Table 1'!$G$12-2)),SUM(A39+1),"")</f>
      </c>
      <c r="B40" s="37"/>
      <c r="C40" s="37"/>
      <c r="D40" s="37"/>
      <c r="E40" s="37"/>
      <c r="F40" s="38"/>
      <c r="G40" s="37"/>
      <c r="H40" s="37"/>
      <c r="I40" s="37"/>
      <c r="J40" s="37"/>
      <c r="K40" s="35"/>
    </row>
    <row r="41" spans="1:11" ht="27" customHeight="1">
      <c r="A41" s="36">
        <f>IF((A40&lt;=('Inputs - Table 1'!$G$12-2)),SUM(A40+1),"")</f>
      </c>
      <c r="B41" s="37"/>
      <c r="C41" s="37"/>
      <c r="D41" s="37"/>
      <c r="E41" s="37"/>
      <c r="F41" s="38"/>
      <c r="G41" s="37"/>
      <c r="H41" s="37"/>
      <c r="I41" s="37"/>
      <c r="J41" s="37"/>
      <c r="K41" s="35"/>
    </row>
    <row r="42" spans="1:11" ht="27" customHeight="1">
      <c r="A42" s="36">
        <f>IF((A41&lt;=('Inputs - Table 1'!$G$12-2)),SUM(A41+1),"")</f>
      </c>
      <c r="B42" s="37"/>
      <c r="C42" s="37"/>
      <c r="D42" s="37"/>
      <c r="E42" s="37"/>
      <c r="F42" s="38"/>
      <c r="G42" s="37"/>
      <c r="H42" s="37"/>
      <c r="I42" s="37"/>
      <c r="J42" s="37"/>
      <c r="K42" s="35"/>
    </row>
    <row r="43" spans="1:11" ht="27" customHeight="1">
      <c r="A43" s="36">
        <f>IF((A42&lt;=('Inputs - Table 1'!$G$12-2)),SUM(A42+1),"")</f>
      </c>
      <c r="B43" s="37"/>
      <c r="C43" s="37"/>
      <c r="D43" s="37"/>
      <c r="E43" s="37"/>
      <c r="F43" s="38"/>
      <c r="G43" s="37"/>
      <c r="H43" s="37"/>
      <c r="I43" s="37"/>
      <c r="J43" s="37"/>
      <c r="K43" s="35"/>
    </row>
    <row r="44" spans="1:11" ht="27" customHeight="1">
      <c r="A44" s="36">
        <f>IF((A43&lt;=('Inputs - Table 1'!$G$12-2)),SUM(A43+1),"")</f>
      </c>
      <c r="B44" s="37"/>
      <c r="C44" s="37"/>
      <c r="D44" s="37"/>
      <c r="E44" s="37"/>
      <c r="F44" s="38"/>
      <c r="G44" s="37"/>
      <c r="H44" s="37"/>
      <c r="I44" s="37"/>
      <c r="J44" s="37"/>
      <c r="K44" s="35"/>
    </row>
    <row r="45" spans="1:11" ht="27" customHeight="1">
      <c r="A45" s="36">
        <f>IF((A44&lt;=('Inputs - Table 1'!$G$12-2)),SUM(A44+1),"")</f>
      </c>
      <c r="B45" s="37"/>
      <c r="C45" s="37"/>
      <c r="D45" s="37"/>
      <c r="E45" s="37"/>
      <c r="F45" s="38"/>
      <c r="G45" s="37"/>
      <c r="H45" s="37"/>
      <c r="I45" s="37"/>
      <c r="J45" s="37"/>
      <c r="K45" s="35"/>
    </row>
    <row r="46" spans="1:11" ht="27" customHeight="1">
      <c r="A46" s="36">
        <f>IF((A45&lt;=('Inputs - Table 1'!$G$12-2)),SUM(A45+1),"")</f>
      </c>
      <c r="B46" s="37"/>
      <c r="C46" s="37"/>
      <c r="D46" s="37"/>
      <c r="E46" s="37"/>
      <c r="F46" s="38"/>
      <c r="G46" s="37"/>
      <c r="H46" s="37"/>
      <c r="I46" s="37"/>
      <c r="J46" s="37"/>
      <c r="K46" s="35"/>
    </row>
    <row r="47" spans="1:11" ht="27" customHeight="1">
      <c r="A47" s="36">
        <f>IF((A46&lt;=('Inputs - Table 1'!$G$12-2)),SUM(A46+1),"")</f>
      </c>
      <c r="B47" s="37"/>
      <c r="C47" s="37"/>
      <c r="D47" s="37"/>
      <c r="E47" s="37"/>
      <c r="F47" s="38"/>
      <c r="G47" s="37"/>
      <c r="H47" s="37"/>
      <c r="I47" s="37"/>
      <c r="J47" s="37"/>
      <c r="K47" s="35"/>
    </row>
    <row r="48" spans="1:11" ht="27" customHeight="1">
      <c r="A48" s="36">
        <f>IF((A47&lt;=('Inputs - Table 1'!$G$12-2)),SUM(A47+1),"")</f>
      </c>
      <c r="B48" s="37"/>
      <c r="C48" s="37"/>
      <c r="D48" s="37"/>
      <c r="E48" s="37"/>
      <c r="F48" s="38"/>
      <c r="G48" s="37"/>
      <c r="H48" s="37"/>
      <c r="I48" s="37"/>
      <c r="J48" s="37"/>
      <c r="K48" s="35"/>
    </row>
    <row r="49" spans="1:11" ht="27" customHeight="1">
      <c r="A49" s="36">
        <f>IF((A48&lt;=('Inputs - Table 1'!$G$12-2)),SUM(A48+1),"")</f>
      </c>
      <c r="B49" s="37"/>
      <c r="C49" s="37"/>
      <c r="D49" s="37"/>
      <c r="E49" s="37"/>
      <c r="F49" s="38"/>
      <c r="G49" s="37"/>
      <c r="H49" s="37"/>
      <c r="I49" s="37"/>
      <c r="J49" s="37"/>
      <c r="K49" s="35"/>
    </row>
    <row r="50" spans="1:11" ht="27" customHeight="1">
      <c r="A50" s="36">
        <f>IF((A49&lt;=('Inputs - Table 1'!$G$12-2)),SUM(A49+1),"")</f>
      </c>
      <c r="B50" s="37"/>
      <c r="C50" s="37"/>
      <c r="D50" s="37"/>
      <c r="E50" s="37"/>
      <c r="F50" s="38"/>
      <c r="G50" s="37"/>
      <c r="H50" s="37"/>
      <c r="I50" s="37"/>
      <c r="J50" s="37"/>
      <c r="K50" s="35"/>
    </row>
    <row r="51" spans="1:11" ht="27" customHeight="1">
      <c r="A51" s="36">
        <f>IF((A50&lt;=('Inputs - Table 1'!$G$12-2)),SUM(A50+1),"")</f>
      </c>
      <c r="B51" s="37"/>
      <c r="C51" s="37"/>
      <c r="D51" s="37"/>
      <c r="E51" s="37"/>
      <c r="F51" s="38"/>
      <c r="G51" s="37"/>
      <c r="H51" s="37"/>
      <c r="I51" s="37"/>
      <c r="J51" s="37"/>
      <c r="K51" s="35"/>
    </row>
    <row r="52" spans="1:11" ht="27" customHeight="1">
      <c r="A52" s="36">
        <f>IF((A51&lt;=('Inputs - Table 1'!$G$12-2)),SUM(A51+1),"")</f>
      </c>
      <c r="B52" s="37"/>
      <c r="C52" s="37"/>
      <c r="D52" s="37"/>
      <c r="E52" s="37"/>
      <c r="F52" s="38"/>
      <c r="G52" s="37"/>
      <c r="H52" s="37"/>
      <c r="I52" s="37"/>
      <c r="J52" s="37"/>
      <c r="K52" s="35"/>
    </row>
    <row r="53" spans="1:11" ht="27" customHeight="1">
      <c r="A53" s="36">
        <f>IF((A52&lt;=('Inputs - Table 1'!$G$12-2)),SUM(A52+1),"")</f>
      </c>
      <c r="B53" s="37"/>
      <c r="C53" s="37"/>
      <c r="D53" s="37"/>
      <c r="E53" s="37"/>
      <c r="F53" s="38"/>
      <c r="G53" s="37"/>
      <c r="H53" s="37"/>
      <c r="I53" s="37"/>
      <c r="J53" s="37"/>
      <c r="K53" s="35"/>
    </row>
    <row r="54" spans="1:11" ht="27" customHeight="1">
      <c r="A54" s="36">
        <f>IF((A53&lt;=('Inputs - Table 1'!$G$12-2)),SUM(A53+1),"")</f>
      </c>
      <c r="B54" s="37"/>
      <c r="C54" s="37"/>
      <c r="D54" s="37"/>
      <c r="E54" s="37"/>
      <c r="F54" s="38"/>
      <c r="G54" s="37"/>
      <c r="H54" s="37"/>
      <c r="I54" s="37"/>
      <c r="J54" s="37"/>
      <c r="K54" s="35"/>
    </row>
    <row r="55" spans="1:11" ht="27" customHeight="1">
      <c r="A55" s="36">
        <f>IF((A54&lt;=('Inputs - Table 1'!$G$12-2)),SUM(A54+1),"")</f>
      </c>
      <c r="B55" s="37"/>
      <c r="C55" s="37"/>
      <c r="D55" s="37"/>
      <c r="E55" s="37"/>
      <c r="F55" s="38"/>
      <c r="G55" s="37"/>
      <c r="H55" s="37"/>
      <c r="I55" s="37"/>
      <c r="J55" s="37"/>
      <c r="K55" s="35"/>
    </row>
    <row r="56" spans="1:11" ht="27" customHeight="1">
      <c r="A56" s="36">
        <f>IF((A55&lt;=('Inputs - Table 1'!$G$12-2)),SUM(A55+1),"")</f>
      </c>
      <c r="B56" s="37"/>
      <c r="C56" s="37"/>
      <c r="D56" s="37"/>
      <c r="E56" s="37"/>
      <c r="F56" s="38"/>
      <c r="G56" s="37"/>
      <c r="H56" s="37"/>
      <c r="I56" s="37"/>
      <c r="J56" s="37"/>
      <c r="K56" s="35"/>
    </row>
    <row r="57" spans="1:11" ht="27" customHeight="1">
      <c r="A57" s="36">
        <f>IF((A56&lt;=('Inputs - Table 1'!$G$12-2)),SUM(A56+1),"")</f>
      </c>
      <c r="B57" s="37"/>
      <c r="C57" s="37"/>
      <c r="D57" s="37"/>
      <c r="E57" s="37"/>
      <c r="F57" s="38"/>
      <c r="G57" s="37"/>
      <c r="H57" s="37"/>
      <c r="I57" s="37"/>
      <c r="J57" s="37"/>
      <c r="K57" s="35"/>
    </row>
    <row r="58" spans="1:11" ht="27" customHeight="1">
      <c r="A58" s="36">
        <f>IF((A57&lt;=('Inputs - Table 1'!$G$12-2)),SUM(A57+1),"")</f>
      </c>
      <c r="B58" s="37"/>
      <c r="C58" s="37"/>
      <c r="D58" s="37"/>
      <c r="E58" s="37"/>
      <c r="F58" s="38"/>
      <c r="G58" s="37"/>
      <c r="H58" s="37"/>
      <c r="I58" s="37"/>
      <c r="J58" s="37"/>
      <c r="K58" s="35"/>
    </row>
    <row r="59" spans="1:11" ht="27" customHeight="1">
      <c r="A59" s="36">
        <f>IF((A58&lt;=('Inputs - Table 1'!$G$12-2)),SUM(A58+1),"")</f>
      </c>
      <c r="B59" s="37"/>
      <c r="C59" s="37"/>
      <c r="D59" s="37"/>
      <c r="E59" s="37"/>
      <c r="F59" s="38"/>
      <c r="G59" s="37"/>
      <c r="H59" s="37"/>
      <c r="I59" s="37"/>
      <c r="J59" s="37"/>
      <c r="K59" s="35"/>
    </row>
    <row r="60" spans="1:11" ht="27" customHeight="1">
      <c r="A60" s="36">
        <f>IF((A59&lt;=('Inputs - Table 1'!$G$12-2)),SUM(A59+1),"")</f>
      </c>
      <c r="B60" s="37"/>
      <c r="C60" s="37"/>
      <c r="D60" s="37"/>
      <c r="E60" s="37"/>
      <c r="F60" s="38"/>
      <c r="G60" s="37"/>
      <c r="H60" s="37"/>
      <c r="I60" s="37"/>
      <c r="J60" s="37"/>
      <c r="K60" s="35"/>
    </row>
    <row r="61" spans="1:11" ht="27" customHeight="1">
      <c r="A61" s="36">
        <f>IF((A60&lt;=('Inputs - Table 1'!$G$12-2)),SUM(A60+1),"")</f>
      </c>
      <c r="B61" s="37"/>
      <c r="C61" s="37"/>
      <c r="D61" s="37"/>
      <c r="E61" s="37"/>
      <c r="F61" s="38"/>
      <c r="G61" s="37"/>
      <c r="H61" s="37"/>
      <c r="I61" s="37"/>
      <c r="J61" s="37"/>
      <c r="K61" s="35"/>
    </row>
    <row r="62" spans="1:11" ht="27" customHeight="1">
      <c r="A62" s="36">
        <f>IF((A61&lt;=('Inputs - Table 1'!$G$12-2)),SUM(A61+1),"")</f>
      </c>
      <c r="B62" s="37"/>
      <c r="C62" s="37"/>
      <c r="D62" s="37"/>
      <c r="E62" s="37"/>
      <c r="F62" s="38"/>
      <c r="G62" s="37"/>
      <c r="H62" s="37"/>
      <c r="I62" s="37"/>
      <c r="J62" s="37"/>
      <c r="K62" s="35"/>
    </row>
    <row r="63" spans="1:11" ht="27" customHeight="1">
      <c r="A63" s="39">
        <f>IF((A62&lt;=('Inputs - Table 1'!$G$12-2)),SUM(A62+1),"")</f>
      </c>
      <c r="B63" s="40"/>
      <c r="C63" s="40"/>
      <c r="D63" s="40"/>
      <c r="E63" s="40"/>
      <c r="F63" s="41"/>
      <c r="G63" s="40"/>
      <c r="H63" s="40"/>
      <c r="I63" s="40"/>
      <c r="J63" s="40"/>
      <c r="K63" s="42"/>
    </row>
    <row r="64" spans="1:11" ht="27" customHeight="1">
      <c r="A64" s="43"/>
      <c r="B64" s="44"/>
      <c r="C64" s="45">
        <f>SUM(C4:C63)</f>
        <v>2976.2054188054494</v>
      </c>
      <c r="D64" s="44"/>
      <c r="E64" s="44"/>
      <c r="F64" s="44"/>
      <c r="G64" s="44"/>
      <c r="H64" s="45">
        <f>SUM(H4:H63)</f>
        <v>492.4356307594</v>
      </c>
      <c r="I64" s="44"/>
      <c r="J64" s="44"/>
      <c r="K64" s="46"/>
    </row>
    <row r="65" spans="1:11" ht="27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35"/>
    </row>
    <row r="66" spans="1:11" ht="27" customHeight="1">
      <c r="A66" s="47"/>
      <c r="B66" s="35"/>
      <c r="C66" s="35"/>
      <c r="D66" s="35"/>
      <c r="E66" s="35"/>
      <c r="F66" s="35"/>
      <c r="G66" s="35"/>
      <c r="H66" s="35"/>
      <c r="I66" s="35"/>
      <c r="J66" s="35"/>
      <c r="K66" s="35"/>
    </row>
  </sheetData>
  <sheetProtection/>
  <mergeCells count="2">
    <mergeCell ref="B1:E1"/>
    <mergeCell ref="G1:J1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Calculator</dc:title>
  <dc:subject/>
  <dc:creator>It's Your Money!</dc:creator>
  <cp:keywords/>
  <dc:description/>
  <cp:lastModifiedBy>Kyle Swisher</cp:lastModifiedBy>
  <dcterms:modified xsi:type="dcterms:W3CDTF">2012-02-29T15:57:15Z</dcterms:modified>
  <cp:category/>
  <cp:version/>
  <cp:contentType/>
  <cp:contentStatus/>
</cp:coreProperties>
</file>